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3700" activeTab="0"/>
  </bookViews>
  <sheets>
    <sheet name="Stroški pitne vode, odv in čišč" sheetId="1" r:id="rId1"/>
  </sheets>
  <definedNames>
    <definedName name="Količina_padavinske_vode" localSheetId="0">'Stroški pitne vode, odv in čišč'!$B$21</definedName>
    <definedName name="Poraba_pitne_vode_gospodinjstva" localSheetId="0">'Stroški pitne vode, odv in čišč'!#REF!</definedName>
  </definedNames>
  <calcPr fullCalcOnLoad="1"/>
</workbook>
</file>

<file path=xl/sharedStrings.xml><?xml version="1.0" encoding="utf-8"?>
<sst xmlns="http://schemas.openxmlformats.org/spreadsheetml/2006/main" count="72" uniqueCount="64">
  <si>
    <t>Vodarina :</t>
  </si>
  <si>
    <t>Omrežnina (DN 20):</t>
  </si>
  <si>
    <t xml:space="preserve">Okoljska dajatev </t>
  </si>
  <si>
    <t>brez padavinske vode</t>
  </si>
  <si>
    <t>s padavinsko vodo</t>
  </si>
  <si>
    <t>Cena odvajanja padavinske vode - omrežnina</t>
  </si>
  <si>
    <r>
      <t>Cena odvajanja padavinske vode - na m</t>
    </r>
    <r>
      <rPr>
        <sz val="11"/>
        <color indexed="8"/>
        <rFont val="Calibri"/>
        <family val="2"/>
      </rPr>
      <t>³</t>
    </r>
  </si>
  <si>
    <t>Vodarina:10 m³</t>
  </si>
  <si>
    <t>Cena čiščenja padavinske vode - omrežnina</t>
  </si>
  <si>
    <t>Cena čiščenja komunalne odpadne vode - omrežnina</t>
  </si>
  <si>
    <t>Cena odvajanja komunalne odpadne vode - omrežnina</t>
  </si>
  <si>
    <r>
      <t>Cena odvajanja komunalne odpadne vode - na m</t>
    </r>
    <r>
      <rPr>
        <sz val="11"/>
        <color indexed="8"/>
        <rFont val="Calibri"/>
        <family val="2"/>
      </rPr>
      <t>³</t>
    </r>
  </si>
  <si>
    <t>Cena čiščenja padavinske vode na m³</t>
  </si>
  <si>
    <t>Cena čiščenja komunalne odpadne vode na m³</t>
  </si>
  <si>
    <t>SKUPAJ PITNA VODA:</t>
  </si>
  <si>
    <t>SKUPAJ PITNA VODA  Z DDV:</t>
  </si>
  <si>
    <t>Poraba pitne vode gospodinjstva</t>
  </si>
  <si>
    <t>STROŠKI ODVAJANJA VODE SKUPAJ</t>
  </si>
  <si>
    <t>STROŠKI ČIŠČENJA VODE SKUPAJ</t>
  </si>
  <si>
    <t>A</t>
  </si>
  <si>
    <t>B</t>
  </si>
  <si>
    <t>STROŠKI KOMUNALNE VODE - ODVAJANJE</t>
  </si>
  <si>
    <t>STROŠKI KOMUNALNE VODE - ČIŠČENJE</t>
  </si>
  <si>
    <t>STROŠKI KOMUNALNE VODE - SKUPAJ</t>
  </si>
  <si>
    <t>STROŠKI PADAVINSKE VODE - ODVAJANJE</t>
  </si>
  <si>
    <t>STROŠKI PADAVINSKE VODE - ČIŠČENJE</t>
  </si>
  <si>
    <t>STROŠKI PADAVINSKE VODE - SKUPAJ</t>
  </si>
  <si>
    <t>C</t>
  </si>
  <si>
    <t>1=B-A</t>
  </si>
  <si>
    <t>2=C-A</t>
  </si>
  <si>
    <t>Izhodišča za izračun</t>
  </si>
  <si>
    <t>Planirana velikost strehe objekta</t>
  </si>
  <si>
    <t>Količina padavinske vode</t>
  </si>
  <si>
    <t>Upoštevana količina porabe pitne vode</t>
  </si>
  <si>
    <t xml:space="preserve">Zaračunana količina padavinske vode </t>
  </si>
  <si>
    <r>
      <t>Pri izračunu količine padavin na m</t>
    </r>
    <r>
      <rPr>
        <b/>
        <sz val="11"/>
        <color indexed="8"/>
        <rFont val="Calibri"/>
        <family val="2"/>
      </rPr>
      <t>² strehe se upoštevajo statistični podatki 5 letnega povprečja padavin na našem območju.</t>
    </r>
  </si>
  <si>
    <r>
      <t>Normirana poraba pitne vode je 4,5 m</t>
    </r>
    <r>
      <rPr>
        <b/>
        <sz val="11"/>
        <color indexed="8"/>
        <rFont val="Calibri"/>
        <family val="2"/>
      </rPr>
      <t>³ mesečno na osebo, ki pa se od gospodinjstva do gospodinjstva razlikuje. Ob vsakokratnem popisu števcev se nastavi na dejansko povprečje posameznega odjemnega mesta. Pri izračunu finančnih posledic novih cen smo upoštevali 4 člansko družino oziroma 18 m³ mesečno.</t>
    </r>
  </si>
  <si>
    <r>
      <t>količina padavinske vode pri velikosti strehe 100 m</t>
    </r>
    <r>
      <rPr>
        <sz val="11"/>
        <color indexed="8"/>
        <rFont val="Calibri"/>
        <family val="2"/>
      </rPr>
      <t>²</t>
    </r>
  </si>
  <si>
    <t>zaračunana količina padavinske vode pri dejanski velikosti strehe</t>
  </si>
  <si>
    <t>Po cenah do 30.9.2016</t>
  </si>
  <si>
    <t>Nove cene od 1.10.2016 - A</t>
  </si>
  <si>
    <t>Nove cene od 1.10.2016 - B</t>
  </si>
  <si>
    <t>Stare cene do 30.9.2016</t>
  </si>
  <si>
    <t>Dejanska velikost strehe objekta - vnesite vrednost v polje B8</t>
  </si>
  <si>
    <t>Subvencija omrežnine - 15% amortizacije</t>
  </si>
  <si>
    <t>Omrežnina (DN 20) z upoštevano subvencijo</t>
  </si>
  <si>
    <t>SKUPAJ STROŠKE OSKRBE S PITNO VODO BREZ DDV</t>
  </si>
  <si>
    <t>SKUPAJ STROŠKE OSKRBE S PITNO VODO Z DDV</t>
  </si>
  <si>
    <t>OSKRBA S PITNO VODO</t>
  </si>
  <si>
    <t>ODVAJANJE KOMUNALNE IN PADAVINSKE VODE VODE S STREH</t>
  </si>
  <si>
    <t>SKUPAJ ODVAJANJE KOMUNALNE VODE</t>
  </si>
  <si>
    <t>ČIŠČENJE KOMUNALNE IN PADAVINSKE VODE  S STREH</t>
  </si>
  <si>
    <t>Skupaj čiščenje komunalne odpadne vode</t>
  </si>
  <si>
    <t>Skupaj čiščenje komunalne odpadne vode z DDV</t>
  </si>
  <si>
    <t>Skupaj čiščenje padavinske vode</t>
  </si>
  <si>
    <t>Skupaj čiščenje padavinske vode z DDV</t>
  </si>
  <si>
    <t>PRIKAZ FINANČNIH POSLEDIC SPREMEMBE ELABORATOV OSKRBE S PITNO VODO, ODVAJANJA IN ČIŠČENJA KOMUNALNE TER PADAVINSKE VODE V MESTNI OBČINI MURSKA SOBOTA</t>
  </si>
  <si>
    <t>SKUPAJ ODVAJANJE PADAVINSKE VODE</t>
  </si>
  <si>
    <t>SKUPAJ ODVAJANJE PADAVINSKE VODE Z DDV</t>
  </si>
  <si>
    <r>
      <t>SKUPAJ ODVAJANJE KOMUNALNE VODE</t>
    </r>
    <r>
      <rPr>
        <b/>
        <sz val="11"/>
        <color indexed="8"/>
        <rFont val="Calibri"/>
        <family val="2"/>
      </rPr>
      <t xml:space="preserve"> Z DDV</t>
    </r>
  </si>
  <si>
    <t>RAZLIKA</t>
  </si>
  <si>
    <t>SKUPAJ VSI STROŠKI ODVAJANJA IN ČIŠČENJA MESEČNO</t>
  </si>
  <si>
    <t>Vnesite dejansko porabo odjemnega mesta v polje B5</t>
  </si>
  <si>
    <t>SKUPAJ VSI STROŠKI PITNE VODE, ODVAJANJA IN ČIŠČENJA MESEČNO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</si>
</sst>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0.0000"/>
    <numFmt numFmtId="166" formatCode="#,##0.0000\ &quot;€/m³&quot;"/>
    <numFmt numFmtId="167" formatCode="_-* #,##0.0000\ [$€-1]_-;\-* #,##0.0000\ [$€-1]_-;_-* &quot;-&quot;??\ [$€-1]_-;_-@_-"/>
    <numFmt numFmtId="168" formatCode="_-* #,##0.00\ &quot;€&quot;_-;\-* #,##0.00\ &quot;€&quot;_-;_-* &quot;-&quot;????\ &quot;€&quot;_-;_-@_-"/>
    <numFmt numFmtId="169" formatCode="#,##0.00\ &quot;m³&quot;"/>
    <numFmt numFmtId="170" formatCode="_-* #,##0.0000\ &quot;€&quot;_-;\-* #,##0.0000\ &quot;€&quot;_-;_-* &quot;-&quot;??\ &quot;€&quot;_-;_-@_-"/>
    <numFmt numFmtId="171" formatCode="_-* #,##0.0000\ &quot;€&quot;_-;\-* #,##0.0000\ &quot;€&quot;_-;_-* &quot;-&quot;????\ &quot;€&quot;_-;_-@_-"/>
    <numFmt numFmtId="172" formatCode="#,##0.00\ &quot;m²&quot;"/>
    <numFmt numFmtId="173" formatCode="#,##0.00\ &quot;€/m³&quot;"/>
  </numFmts>
  <fonts count="42">
    <font>
      <sz val="11"/>
      <color theme="1"/>
      <name val="Calibri"/>
      <family val="2"/>
    </font>
    <font>
      <sz val="12"/>
      <color indexed="8"/>
      <name val="Calibri"/>
      <family val="2"/>
    </font>
    <font>
      <sz val="11"/>
      <color indexed="8"/>
      <name val="Calibri"/>
      <family val="2"/>
    </font>
    <font>
      <b/>
      <sz val="11"/>
      <color indexed="8"/>
      <name val="Calibri"/>
      <family val="2"/>
    </font>
    <font>
      <b/>
      <u val="singleAccounting"/>
      <sz val="11"/>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b/>
      <u val="singleAccounting"/>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2">
    <xf numFmtId="0" fontId="0" fillId="0" borderId="0" xfId="0" applyFont="1" applyAlignment="1">
      <alignment/>
    </xf>
    <xf numFmtId="164" fontId="39" fillId="0" borderId="10" xfId="44" applyFont="1" applyBorder="1" applyAlignment="1">
      <alignment/>
    </xf>
    <xf numFmtId="164" fontId="39" fillId="0" borderId="10" xfId="0" applyNumberFormat="1" applyFont="1" applyBorder="1" applyAlignment="1">
      <alignment/>
    </xf>
    <xf numFmtId="0" fontId="39" fillId="0" borderId="11" xfId="0" applyFont="1" applyBorder="1" applyAlignment="1">
      <alignment/>
    </xf>
    <xf numFmtId="166" fontId="0" fillId="0" borderId="10" xfId="0" applyNumberFormat="1" applyBorder="1" applyAlignment="1">
      <alignment/>
    </xf>
    <xf numFmtId="167" fontId="0" fillId="0" borderId="10" xfId="0" applyNumberFormat="1" applyBorder="1" applyAlignment="1">
      <alignment/>
    </xf>
    <xf numFmtId="164" fontId="0" fillId="0" borderId="10" xfId="44" applyFont="1" applyBorder="1" applyAlignment="1">
      <alignment/>
    </xf>
    <xf numFmtId="164" fontId="0" fillId="0" borderId="10" xfId="0" applyNumberFormat="1" applyBorder="1" applyAlignment="1">
      <alignment/>
    </xf>
    <xf numFmtId="0" fontId="0" fillId="0" borderId="10" xfId="0" applyBorder="1" applyAlignment="1">
      <alignment/>
    </xf>
    <xf numFmtId="0" fontId="39" fillId="0" borderId="10" xfId="0" applyFont="1" applyBorder="1" applyAlignment="1">
      <alignment/>
    </xf>
    <xf numFmtId="0" fontId="39" fillId="0" borderId="0" xfId="0" applyFont="1" applyBorder="1" applyAlignment="1">
      <alignment/>
    </xf>
    <xf numFmtId="0" fontId="39" fillId="0" borderId="0" xfId="0" applyFont="1" applyFill="1" applyBorder="1" applyAlignment="1">
      <alignment/>
    </xf>
    <xf numFmtId="165" fontId="39" fillId="0" borderId="12" xfId="0" applyNumberFormat="1" applyFont="1" applyBorder="1" applyAlignment="1">
      <alignment/>
    </xf>
    <xf numFmtId="166" fontId="0" fillId="0" borderId="12" xfId="0" applyNumberFormat="1" applyBorder="1" applyAlignment="1">
      <alignment/>
    </xf>
    <xf numFmtId="164" fontId="0" fillId="0" borderId="12" xfId="44" applyFont="1" applyBorder="1" applyAlignment="1">
      <alignment/>
    </xf>
    <xf numFmtId="0" fontId="39" fillId="0" borderId="10" xfId="0" applyFont="1" applyFill="1" applyBorder="1" applyAlignment="1">
      <alignment/>
    </xf>
    <xf numFmtId="164" fontId="0" fillId="0" borderId="0" xfId="0" applyNumberFormat="1" applyAlignment="1">
      <alignment/>
    </xf>
    <xf numFmtId="164" fontId="39" fillId="0" borderId="0" xfId="44" applyFont="1" applyBorder="1" applyAlignment="1">
      <alignment/>
    </xf>
    <xf numFmtId="0" fontId="39" fillId="0" borderId="13" xfId="0" applyFont="1" applyBorder="1" applyAlignment="1">
      <alignment/>
    </xf>
    <xf numFmtId="164" fontId="39" fillId="0" borderId="14" xfId="44" applyFont="1" applyBorder="1" applyAlignment="1">
      <alignment/>
    </xf>
    <xf numFmtId="0" fontId="39" fillId="0" borderId="15" xfId="0" applyFont="1" applyBorder="1" applyAlignment="1">
      <alignment/>
    </xf>
    <xf numFmtId="0" fontId="39" fillId="0" borderId="0" xfId="0" applyFont="1" applyAlignment="1">
      <alignment/>
    </xf>
    <xf numFmtId="0" fontId="0" fillId="0" borderId="0" xfId="0" applyBorder="1" applyAlignment="1">
      <alignment/>
    </xf>
    <xf numFmtId="170" fontId="0" fillId="0" borderId="10" xfId="44" applyNumberFormat="1" applyFont="1" applyBorder="1" applyAlignment="1">
      <alignment/>
    </xf>
    <xf numFmtId="9" fontId="39" fillId="0" borderId="0" xfId="57" applyFont="1" applyFill="1" applyBorder="1" applyAlignment="1">
      <alignment/>
    </xf>
    <xf numFmtId="1" fontId="39" fillId="0" borderId="10" xfId="44" applyNumberFormat="1" applyFont="1" applyBorder="1" applyAlignment="1">
      <alignment horizontal="center"/>
    </xf>
    <xf numFmtId="171" fontId="0" fillId="0" borderId="10" xfId="0" applyNumberFormat="1" applyBorder="1" applyAlignment="1">
      <alignment/>
    </xf>
    <xf numFmtId="171" fontId="0" fillId="0" borderId="0" xfId="0" applyNumberFormat="1" applyBorder="1" applyAlignment="1">
      <alignment/>
    </xf>
    <xf numFmtId="1" fontId="39" fillId="0" borderId="14" xfId="44" applyNumberFormat="1" applyFont="1" applyBorder="1" applyAlignment="1">
      <alignment horizontal="center"/>
    </xf>
    <xf numFmtId="164" fontId="39" fillId="0" borderId="0" xfId="44" applyFont="1" applyBorder="1" applyAlignment="1">
      <alignment horizontal="center"/>
    </xf>
    <xf numFmtId="168" fontId="0" fillId="0" borderId="10" xfId="0" applyNumberFormat="1" applyBorder="1" applyAlignment="1">
      <alignment/>
    </xf>
    <xf numFmtId="164" fontId="39" fillId="0" borderId="10" xfId="44" applyFont="1" applyBorder="1" applyAlignment="1">
      <alignment horizontal="center"/>
    </xf>
    <xf numFmtId="169" fontId="39" fillId="0" borderId="10" xfId="0" applyNumberFormat="1" applyFont="1" applyBorder="1" applyAlignment="1">
      <alignment/>
    </xf>
    <xf numFmtId="164" fontId="39" fillId="0" borderId="0" xfId="0" applyNumberFormat="1" applyFont="1" applyBorder="1" applyAlignment="1">
      <alignment/>
    </xf>
    <xf numFmtId="168" fontId="39" fillId="0" borderId="0" xfId="0" applyNumberFormat="1" applyFont="1" applyBorder="1" applyAlignment="1">
      <alignment/>
    </xf>
    <xf numFmtId="164" fontId="40" fillId="0" borderId="0" xfId="44" applyFont="1" applyBorder="1" applyAlignment="1">
      <alignment/>
    </xf>
    <xf numFmtId="0" fontId="0" fillId="0" borderId="10" xfId="0" applyBorder="1" applyAlignment="1">
      <alignment wrapText="1"/>
    </xf>
    <xf numFmtId="164" fontId="39" fillId="33" borderId="10" xfId="0" applyNumberFormat="1" applyFont="1" applyFill="1" applyBorder="1" applyAlignment="1">
      <alignment/>
    </xf>
    <xf numFmtId="168" fontId="39" fillId="33" borderId="10" xfId="0" applyNumberFormat="1" applyFont="1" applyFill="1" applyBorder="1" applyAlignment="1">
      <alignment/>
    </xf>
    <xf numFmtId="172" fontId="39" fillId="0" borderId="10" xfId="0" applyNumberFormat="1" applyFont="1" applyBorder="1" applyAlignment="1">
      <alignment/>
    </xf>
    <xf numFmtId="0" fontId="0" fillId="0" borderId="10" xfId="0" applyBorder="1" applyAlignment="1">
      <alignment horizontal="center"/>
    </xf>
    <xf numFmtId="0" fontId="39" fillId="0" borderId="0" xfId="0" applyFont="1" applyBorder="1" applyAlignment="1">
      <alignment horizontal="left" wrapText="1"/>
    </xf>
    <xf numFmtId="170" fontId="0" fillId="0" borderId="12" xfId="44" applyNumberFormat="1" applyFont="1" applyBorder="1" applyAlignment="1">
      <alignment/>
    </xf>
    <xf numFmtId="0" fontId="39" fillId="34" borderId="10" xfId="0" applyFont="1" applyFill="1" applyBorder="1" applyAlignment="1">
      <alignment wrapText="1"/>
    </xf>
    <xf numFmtId="164" fontId="39" fillId="0" borderId="16" xfId="44" applyFont="1" applyBorder="1" applyAlignment="1">
      <alignment/>
    </xf>
    <xf numFmtId="164" fontId="39" fillId="0" borderId="17" xfId="44" applyFont="1" applyBorder="1" applyAlignment="1">
      <alignment/>
    </xf>
    <xf numFmtId="173" fontId="39" fillId="0" borderId="10" xfId="0" applyNumberFormat="1" applyFont="1" applyBorder="1" applyAlignment="1">
      <alignment/>
    </xf>
    <xf numFmtId="164" fontId="39" fillId="35" borderId="18" xfId="44" applyFont="1" applyFill="1" applyBorder="1" applyAlignment="1">
      <alignment/>
    </xf>
    <xf numFmtId="164" fontId="40" fillId="35" borderId="10" xfId="44" applyFont="1" applyFill="1" applyBorder="1" applyAlignment="1">
      <alignment/>
    </xf>
    <xf numFmtId="164" fontId="39" fillId="35" borderId="10" xfId="44" applyFont="1" applyFill="1" applyBorder="1" applyAlignment="1">
      <alignment/>
    </xf>
    <xf numFmtId="173" fontId="39" fillId="35" borderId="10" xfId="0" applyNumberFormat="1" applyFont="1" applyFill="1" applyBorder="1" applyAlignment="1">
      <alignment/>
    </xf>
    <xf numFmtId="0" fontId="39" fillId="35" borderId="10" xfId="0" applyFont="1" applyFill="1" applyBorder="1" applyAlignment="1">
      <alignment/>
    </xf>
    <xf numFmtId="171" fontId="39" fillId="35" borderId="10" xfId="0" applyNumberFormat="1" applyFont="1" applyFill="1" applyBorder="1" applyAlignment="1">
      <alignment/>
    </xf>
    <xf numFmtId="164" fontId="39" fillId="35" borderId="10" xfId="0" applyNumberFormat="1" applyFont="1" applyFill="1" applyBorder="1" applyAlignment="1">
      <alignment/>
    </xf>
    <xf numFmtId="168" fontId="39" fillId="35" borderId="10" xfId="0" applyNumberFormat="1" applyFont="1" applyFill="1" applyBorder="1" applyAlignment="1">
      <alignment/>
    </xf>
    <xf numFmtId="164" fontId="0" fillId="35" borderId="10" xfId="0" applyNumberFormat="1" applyFill="1" applyBorder="1" applyAlignment="1">
      <alignment/>
    </xf>
    <xf numFmtId="164" fontId="40" fillId="35" borderId="10" xfId="0" applyNumberFormat="1" applyFont="1" applyFill="1" applyBorder="1" applyAlignment="1">
      <alignment/>
    </xf>
    <xf numFmtId="164" fontId="40" fillId="33" borderId="10" xfId="0" applyNumberFormat="1" applyFont="1" applyFill="1" applyBorder="1" applyAlignment="1">
      <alignment/>
    </xf>
    <xf numFmtId="168" fontId="40" fillId="33" borderId="10" xfId="0" applyNumberFormat="1" applyFont="1" applyFill="1" applyBorder="1" applyAlignment="1">
      <alignment/>
    </xf>
    <xf numFmtId="169" fontId="39" fillId="33" borderId="10" xfId="0" applyNumberFormat="1" applyFont="1" applyFill="1" applyBorder="1" applyAlignment="1" applyProtection="1">
      <alignment/>
      <protection locked="0"/>
    </xf>
    <xf numFmtId="172" fontId="0" fillId="33" borderId="10" xfId="0" applyNumberFormat="1" applyFill="1" applyBorder="1" applyAlignment="1" applyProtection="1">
      <alignment/>
      <protection locked="0"/>
    </xf>
    <xf numFmtId="167" fontId="0" fillId="0" borderId="10" xfId="0" applyNumberFormat="1" applyBorder="1" applyAlignment="1" applyProtection="1">
      <alignment/>
      <protection locked="0"/>
    </xf>
    <xf numFmtId="170" fontId="0" fillId="0" borderId="12" xfId="44" applyNumberFormat="1" applyFont="1" applyBorder="1" applyAlignment="1" applyProtection="1">
      <alignment/>
      <protection locked="0"/>
    </xf>
    <xf numFmtId="0" fontId="39" fillId="35" borderId="0" xfId="0" applyFont="1" applyFill="1" applyBorder="1" applyAlignment="1">
      <alignment horizontal="center"/>
    </xf>
    <xf numFmtId="0" fontId="39" fillId="35" borderId="19" xfId="0" applyFont="1" applyFill="1" applyBorder="1" applyAlignment="1">
      <alignment horizontal="center"/>
    </xf>
    <xf numFmtId="0" fontId="39" fillId="35" borderId="0" xfId="0" applyFont="1" applyFill="1" applyAlignment="1">
      <alignment horizontal="center"/>
    </xf>
    <xf numFmtId="0" fontId="41" fillId="35" borderId="0" xfId="0" applyFont="1" applyFill="1" applyAlignment="1">
      <alignment horizontal="center" wrapText="1"/>
    </xf>
    <xf numFmtId="0" fontId="39" fillId="0" borderId="20" xfId="0" applyFont="1" applyBorder="1" applyAlignment="1">
      <alignment horizontal="left" wrapText="1"/>
    </xf>
    <xf numFmtId="0" fontId="39" fillId="0" borderId="0" xfId="0" applyFont="1" applyBorder="1" applyAlignment="1">
      <alignment horizontal="center"/>
    </xf>
    <xf numFmtId="0" fontId="0" fillId="34" borderId="10" xfId="0" applyFill="1" applyBorder="1" applyAlignment="1">
      <alignment horizontal="center"/>
    </xf>
    <xf numFmtId="0" fontId="39" fillId="0" borderId="0" xfId="0" applyFont="1" applyBorder="1" applyAlignment="1">
      <alignment horizontal="left" wrapText="1"/>
    </xf>
    <xf numFmtId="0" fontId="39" fillId="35"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workbookViewId="0" topLeftCell="A38">
      <selection activeCell="D47" sqref="D47"/>
    </sheetView>
  </sheetViews>
  <sheetFormatPr defaultColWidth="8.8515625" defaultRowHeight="15"/>
  <cols>
    <col min="1" max="1" width="62.00390625" style="0" customWidth="1"/>
    <col min="2" max="2" width="21.28125" style="0" customWidth="1"/>
    <col min="3" max="3" width="26.7109375" style="0" customWidth="1"/>
    <col min="4" max="4" width="24.8515625" style="0" bestFit="1" customWidth="1"/>
    <col min="5" max="6" width="12.00390625" style="0" bestFit="1" customWidth="1"/>
    <col min="7" max="8" width="13.140625" style="0" bestFit="1" customWidth="1"/>
  </cols>
  <sheetData>
    <row r="1" spans="1:4" ht="40.5" customHeight="1">
      <c r="A1" s="66" t="s">
        <v>56</v>
      </c>
      <c r="B1" s="66"/>
      <c r="C1" s="66"/>
      <c r="D1" s="66"/>
    </row>
    <row r="2" ht="13.5">
      <c r="A2" s="21"/>
    </row>
    <row r="3" spans="1:3" ht="13.5">
      <c r="A3" s="65" t="s">
        <v>48</v>
      </c>
      <c r="B3" s="65"/>
      <c r="C3" s="65"/>
    </row>
    <row r="4" ht="13.5">
      <c r="A4" s="21" t="s">
        <v>30</v>
      </c>
    </row>
    <row r="5" spans="1:4" ht="13.5">
      <c r="A5" s="9" t="s">
        <v>16</v>
      </c>
      <c r="B5" s="59">
        <v>18</v>
      </c>
      <c r="C5" s="69" t="s">
        <v>62</v>
      </c>
      <c r="D5" s="69"/>
    </row>
    <row r="6" spans="1:4" ht="52.5" customHeight="1">
      <c r="A6" s="70" t="s">
        <v>36</v>
      </c>
      <c r="B6" s="70"/>
      <c r="C6" s="70"/>
      <c r="D6" s="70"/>
    </row>
    <row r="7" spans="1:3" ht="13.5">
      <c r="A7" s="41"/>
      <c r="B7" s="41"/>
      <c r="C7" s="41"/>
    </row>
    <row r="8" spans="1:4" ht="13.5">
      <c r="A8" s="9" t="s">
        <v>0</v>
      </c>
      <c r="B8" s="13">
        <v>0.4345</v>
      </c>
      <c r="C8" s="4">
        <v>0.5548</v>
      </c>
      <c r="D8" s="40" t="s">
        <v>60</v>
      </c>
    </row>
    <row r="9" spans="1:3" ht="13.5">
      <c r="A9" s="9" t="s">
        <v>1</v>
      </c>
      <c r="B9" s="62">
        <v>5.7662</v>
      </c>
      <c r="C9" s="61">
        <v>6.5326</v>
      </c>
    </row>
    <row r="10" spans="1:3" ht="13.5">
      <c r="A10" s="9" t="s">
        <v>44</v>
      </c>
      <c r="B10" s="42">
        <v>0</v>
      </c>
      <c r="C10" s="61">
        <v>0.5946</v>
      </c>
    </row>
    <row r="11" spans="1:4" ht="13.5">
      <c r="A11" s="9" t="s">
        <v>45</v>
      </c>
      <c r="B11" s="5">
        <f>B9-B10</f>
        <v>5.7662</v>
      </c>
      <c r="C11" s="5">
        <f>C9-C10</f>
        <v>5.938000000000001</v>
      </c>
      <c r="D11" s="23">
        <f>C11-B11</f>
        <v>0.17180000000000017</v>
      </c>
    </row>
    <row r="12" spans="1:4" ht="13.5">
      <c r="A12" s="9" t="s">
        <v>7</v>
      </c>
      <c r="B12" s="14">
        <f>$B$5*B8</f>
        <v>7.821</v>
      </c>
      <c r="C12" s="6">
        <f>$B$5*C8</f>
        <v>9.9864</v>
      </c>
      <c r="D12" s="7">
        <f>C12-B12</f>
        <v>2.1654</v>
      </c>
    </row>
    <row r="13" spans="1:3" ht="13.5">
      <c r="A13" s="3" t="s">
        <v>46</v>
      </c>
      <c r="B13" s="1">
        <f>B12+B11</f>
        <v>13.5872</v>
      </c>
      <c r="C13" s="1">
        <f>C12+C11</f>
        <v>15.9244</v>
      </c>
    </row>
    <row r="14" spans="1:5" ht="13.5">
      <c r="A14" s="3" t="s">
        <v>47</v>
      </c>
      <c r="B14" s="49">
        <f>B13*1.095</f>
        <v>14.877984</v>
      </c>
      <c r="C14" s="49">
        <f>C13*1.095</f>
        <v>17.437218</v>
      </c>
      <c r="D14" s="53">
        <f>C14-B14</f>
        <v>2.559234000000002</v>
      </c>
      <c r="E14" s="16"/>
    </row>
    <row r="15" spans="1:4" ht="13.5">
      <c r="A15" s="41"/>
      <c r="B15" s="41"/>
      <c r="C15" s="41"/>
      <c r="D15" s="41"/>
    </row>
    <row r="16" spans="1:4" ht="13.5">
      <c r="A16" s="71" t="s">
        <v>49</v>
      </c>
      <c r="B16" s="71"/>
      <c r="C16" s="71"/>
      <c r="D16" s="71"/>
    </row>
    <row r="17" spans="1:4" ht="27.75">
      <c r="A17" s="9" t="s">
        <v>31</v>
      </c>
      <c r="B17" s="39">
        <v>100</v>
      </c>
      <c r="C17" s="36" t="s">
        <v>37</v>
      </c>
      <c r="D17" s="32">
        <v>7.26</v>
      </c>
    </row>
    <row r="18" spans="1:4" ht="27.75">
      <c r="A18" s="43" t="s">
        <v>43</v>
      </c>
      <c r="B18" s="60">
        <v>100</v>
      </c>
      <c r="C18" s="36" t="s">
        <v>38</v>
      </c>
      <c r="D18" s="32">
        <f>D17*B18/B17</f>
        <v>7.26</v>
      </c>
    </row>
    <row r="19" spans="1:4" ht="13.5">
      <c r="A19" s="67" t="s">
        <v>35</v>
      </c>
      <c r="B19" s="67"/>
      <c r="C19" s="67"/>
      <c r="D19" s="67"/>
    </row>
    <row r="20" spans="1:4" ht="13.5">
      <c r="A20" s="41"/>
      <c r="B20" s="41"/>
      <c r="C20" s="41"/>
      <c r="D20" s="41"/>
    </row>
    <row r="21" spans="1:10" ht="13.5">
      <c r="A21" s="9" t="s">
        <v>32</v>
      </c>
      <c r="B21" s="32">
        <f>D18</f>
        <v>7.26</v>
      </c>
      <c r="C21" s="9" t="s">
        <v>3</v>
      </c>
      <c r="D21" s="9" t="s">
        <v>4</v>
      </c>
      <c r="E21" s="68"/>
      <c r="F21" s="68"/>
      <c r="G21" s="68"/>
      <c r="H21" s="68"/>
      <c r="I21" s="22"/>
      <c r="J21" s="22"/>
    </row>
    <row r="22" spans="1:10" ht="13.5">
      <c r="A22" s="9" t="s">
        <v>39</v>
      </c>
      <c r="B22" s="12" t="s">
        <v>42</v>
      </c>
      <c r="C22" s="9" t="s">
        <v>40</v>
      </c>
      <c r="D22" s="9" t="s">
        <v>41</v>
      </c>
      <c r="E22" s="10"/>
      <c r="F22" s="10"/>
      <c r="G22" s="10"/>
      <c r="H22" s="10"/>
      <c r="I22" s="11"/>
      <c r="J22" s="11"/>
    </row>
    <row r="23" spans="1:10" ht="13.5" hidden="1">
      <c r="A23" s="9" t="s">
        <v>0</v>
      </c>
      <c r="B23" s="13">
        <v>0.4345</v>
      </c>
      <c r="C23" s="4">
        <v>0.574</v>
      </c>
      <c r="D23" s="4">
        <v>0.574</v>
      </c>
      <c r="E23" s="22"/>
      <c r="F23" s="22"/>
      <c r="G23" s="22"/>
      <c r="H23" s="22"/>
      <c r="I23" s="22"/>
      <c r="J23" s="22"/>
    </row>
    <row r="24" spans="1:10" ht="13.5" hidden="1">
      <c r="A24" s="9" t="s">
        <v>1</v>
      </c>
      <c r="B24" s="14">
        <v>5.7662</v>
      </c>
      <c r="C24" s="5">
        <v>7.236</v>
      </c>
      <c r="D24" s="5">
        <v>7.236</v>
      </c>
      <c r="E24" s="22"/>
      <c r="F24" s="22"/>
      <c r="G24" s="22"/>
      <c r="H24" s="22"/>
      <c r="I24" s="22"/>
      <c r="J24" s="22"/>
    </row>
    <row r="25" spans="1:10" ht="13.5" hidden="1">
      <c r="A25" s="9" t="s">
        <v>7</v>
      </c>
      <c r="B25" s="14">
        <v>4.345</v>
      </c>
      <c r="C25" s="6" t="e">
        <f>#REF!*C23</f>
        <v>#REF!</v>
      </c>
      <c r="D25" s="6" t="e">
        <f>#REF!*D23</f>
        <v>#REF!</v>
      </c>
      <c r="E25" s="22"/>
      <c r="F25" s="22"/>
      <c r="G25" s="22"/>
      <c r="H25" s="22"/>
      <c r="I25" s="22"/>
      <c r="J25" s="22"/>
    </row>
    <row r="26" spans="1:10" ht="13.5" hidden="1">
      <c r="A26" s="9" t="s">
        <v>1</v>
      </c>
      <c r="B26" s="14">
        <v>5.7662</v>
      </c>
      <c r="C26" s="5">
        <f>C24</f>
        <v>7.236</v>
      </c>
      <c r="D26" s="5">
        <f>D24</f>
        <v>7.236</v>
      </c>
      <c r="E26" s="22"/>
      <c r="F26" s="22"/>
      <c r="G26" s="22"/>
      <c r="H26" s="22"/>
      <c r="I26" s="22"/>
      <c r="J26" s="22"/>
    </row>
    <row r="27" spans="1:10" ht="13.5" hidden="1">
      <c r="A27" s="3" t="s">
        <v>14</v>
      </c>
      <c r="B27" s="1">
        <v>10.1112</v>
      </c>
      <c r="C27" s="2" t="e">
        <f>C25+C26</f>
        <v>#REF!</v>
      </c>
      <c r="D27" s="2" t="e">
        <f>D25+D26</f>
        <v>#REF!</v>
      </c>
      <c r="E27" s="33"/>
      <c r="F27" s="34"/>
      <c r="G27" s="33"/>
      <c r="H27" s="34"/>
      <c r="I27" s="22"/>
      <c r="J27" s="22"/>
    </row>
    <row r="28" spans="1:10" ht="13.5" hidden="1">
      <c r="A28" s="3" t="s">
        <v>14</v>
      </c>
      <c r="B28" s="6">
        <v>0.9605640000000001</v>
      </c>
      <c r="C28" s="7" t="e">
        <f>C27*9.5%</f>
        <v>#REF!</v>
      </c>
      <c r="D28" s="7" t="e">
        <f>D27*9.5%</f>
        <v>#REF!</v>
      </c>
      <c r="E28" s="22"/>
      <c r="F28" s="22"/>
      <c r="G28" s="22"/>
      <c r="H28" s="22"/>
      <c r="I28" s="22"/>
      <c r="J28" s="22"/>
    </row>
    <row r="29" spans="1:10" ht="13.5" hidden="1">
      <c r="A29" s="3" t="s">
        <v>14</v>
      </c>
      <c r="B29" s="6">
        <v>11.071764</v>
      </c>
      <c r="C29" s="7" t="e">
        <f>C27+C28</f>
        <v>#REF!</v>
      </c>
      <c r="D29" s="7" t="e">
        <f>D27+D28</f>
        <v>#REF!</v>
      </c>
      <c r="E29" s="22"/>
      <c r="F29" s="22"/>
      <c r="G29" s="22"/>
      <c r="H29" s="22"/>
      <c r="I29" s="22"/>
      <c r="J29" s="22"/>
    </row>
    <row r="30" spans="1:10" ht="13.5" hidden="1">
      <c r="A30" s="3" t="s">
        <v>15</v>
      </c>
      <c r="B30" s="1">
        <f>B27*1.095</f>
        <v>11.071764</v>
      </c>
      <c r="C30" s="1" t="e">
        <f>C27*1.095</f>
        <v>#REF!</v>
      </c>
      <c r="D30" s="1" t="e">
        <f>D27*1.095</f>
        <v>#REF!</v>
      </c>
      <c r="E30" s="17"/>
      <c r="F30" s="17"/>
      <c r="G30" s="17"/>
      <c r="H30" s="17"/>
      <c r="I30" s="22"/>
      <c r="J30" s="22"/>
    </row>
    <row r="31" spans="1:10" ht="13.5">
      <c r="A31" t="s">
        <v>10</v>
      </c>
      <c r="B31" s="23">
        <v>2.1271</v>
      </c>
      <c r="C31" s="23">
        <v>1.3522</v>
      </c>
      <c r="D31" s="23">
        <v>1.3522</v>
      </c>
      <c r="E31" s="22"/>
      <c r="F31" s="22"/>
      <c r="G31" s="22"/>
      <c r="H31" s="22"/>
      <c r="I31" s="22"/>
      <c r="J31" s="22"/>
    </row>
    <row r="32" spans="1:10" ht="13.5">
      <c r="A32" t="s">
        <v>11</v>
      </c>
      <c r="B32" s="4">
        <v>0.2312</v>
      </c>
      <c r="C32" s="4">
        <v>0.172</v>
      </c>
      <c r="D32" s="4">
        <v>0.172</v>
      </c>
      <c r="E32" s="22"/>
      <c r="F32" s="22"/>
      <c r="G32" s="22"/>
      <c r="H32" s="22"/>
      <c r="I32" s="22"/>
      <c r="J32" s="22"/>
    </row>
    <row r="33" spans="1:10" ht="13.5">
      <c r="A33" t="s">
        <v>2</v>
      </c>
      <c r="B33" s="4">
        <v>0.0528</v>
      </c>
      <c r="C33" s="4">
        <v>0.0528</v>
      </c>
      <c r="D33" s="4">
        <v>0.0528</v>
      </c>
      <c r="E33" s="22"/>
      <c r="F33" s="22"/>
      <c r="G33" s="22"/>
      <c r="H33" s="22"/>
      <c r="I33" s="22"/>
      <c r="J33" s="22"/>
    </row>
    <row r="34" spans="1:10" ht="13.5">
      <c r="A34" s="3" t="s">
        <v>50</v>
      </c>
      <c r="B34" s="46">
        <f>B31+(B32+B33)*$B$5</f>
        <v>7.239099999999999</v>
      </c>
      <c r="C34" s="46">
        <f>C31+(C32+C33)*$B$5</f>
        <v>5.3986</v>
      </c>
      <c r="D34" s="46">
        <f>D31+(D32+D33)*$B$5</f>
        <v>5.3986</v>
      </c>
      <c r="E34" s="33"/>
      <c r="F34" s="34"/>
      <c r="G34" s="33"/>
      <c r="H34" s="34"/>
      <c r="I34" s="22"/>
      <c r="J34" s="22"/>
    </row>
    <row r="35" spans="1:10" ht="13.5">
      <c r="A35" s="3" t="s">
        <v>59</v>
      </c>
      <c r="B35" s="50">
        <f>B34*1.095</f>
        <v>7.926814499999998</v>
      </c>
      <c r="C35" s="50">
        <f>C34*1.095</f>
        <v>5.911467</v>
      </c>
      <c r="D35" s="50">
        <f>D34*1.095</f>
        <v>5.911467</v>
      </c>
      <c r="E35" s="17"/>
      <c r="F35" s="17"/>
      <c r="G35" s="17"/>
      <c r="H35" s="17"/>
      <c r="I35" s="24"/>
      <c r="J35" s="24"/>
    </row>
    <row r="36" spans="1:10" ht="13.5">
      <c r="A36" t="s">
        <v>5</v>
      </c>
      <c r="B36" s="4"/>
      <c r="C36" s="8"/>
      <c r="D36" s="5">
        <v>1.1107</v>
      </c>
      <c r="E36" s="22"/>
      <c r="F36" s="22"/>
      <c r="G36" s="22"/>
      <c r="H36" s="22"/>
      <c r="I36" s="22"/>
      <c r="J36" s="22"/>
    </row>
    <row r="37" spans="1:10" ht="13.5">
      <c r="A37" t="s">
        <v>6</v>
      </c>
      <c r="B37" s="4"/>
      <c r="C37" s="8"/>
      <c r="D37" s="4">
        <v>0.1717</v>
      </c>
      <c r="E37" s="22"/>
      <c r="F37" s="22"/>
      <c r="G37" s="22"/>
      <c r="H37" s="22"/>
      <c r="I37" s="22"/>
      <c r="J37" s="22"/>
    </row>
    <row r="38" spans="1:10" ht="13.5">
      <c r="A38" s="3" t="s">
        <v>57</v>
      </c>
      <c r="B38" s="1">
        <f>B36+B37*$B$21</f>
        <v>0</v>
      </c>
      <c r="C38" s="1">
        <f>C36+C37*$B$21</f>
        <v>0</v>
      </c>
      <c r="D38" s="1">
        <f>D36+D37*$B$21</f>
        <v>2.357242</v>
      </c>
      <c r="E38" s="33"/>
      <c r="F38" s="34"/>
      <c r="G38" s="33"/>
      <c r="H38" s="34"/>
      <c r="I38" s="22"/>
      <c r="J38" s="22"/>
    </row>
    <row r="39" spans="1:10" ht="15" thickBot="1">
      <c r="A39" s="18" t="s">
        <v>58</v>
      </c>
      <c r="B39" s="19">
        <f>B38*1.095</f>
        <v>0</v>
      </c>
      <c r="C39" s="19">
        <f>C38*1.095</f>
        <v>0</v>
      </c>
      <c r="D39" s="1">
        <f>D38*1.095</f>
        <v>2.58117999</v>
      </c>
      <c r="E39" s="17"/>
      <c r="F39" s="17"/>
      <c r="G39" s="17"/>
      <c r="H39" s="17"/>
      <c r="I39" s="22"/>
      <c r="J39" s="22"/>
    </row>
    <row r="40" spans="1:10" ht="18" thickBot="1">
      <c r="A40" s="20" t="s">
        <v>17</v>
      </c>
      <c r="B40" s="47">
        <f>B35+B39</f>
        <v>7.926814499999998</v>
      </c>
      <c r="C40" s="47">
        <f>C35+C39</f>
        <v>5.911467</v>
      </c>
      <c r="D40" s="48">
        <f>D35+D39</f>
        <v>8.49264699</v>
      </c>
      <c r="E40" s="17"/>
      <c r="F40" s="35"/>
      <c r="G40" s="17"/>
      <c r="H40" s="35"/>
      <c r="I40" s="24"/>
      <c r="J40" s="24"/>
    </row>
    <row r="41" spans="1:10" ht="16.5">
      <c r="A41" s="10"/>
      <c r="B41" s="44"/>
      <c r="C41" s="45"/>
      <c r="D41" s="35"/>
      <c r="E41" s="17"/>
      <c r="F41" s="35"/>
      <c r="G41" s="17"/>
      <c r="H41" s="35"/>
      <c r="I41" s="24"/>
      <c r="J41" s="24"/>
    </row>
    <row r="42" spans="1:10" ht="16.5">
      <c r="A42" s="63" t="s">
        <v>51</v>
      </c>
      <c r="B42" s="63"/>
      <c r="C42" s="63"/>
      <c r="D42" s="64"/>
      <c r="E42" s="17"/>
      <c r="F42" s="35"/>
      <c r="G42" s="17"/>
      <c r="H42" s="35"/>
      <c r="I42" s="24"/>
      <c r="J42" s="24"/>
    </row>
    <row r="43" spans="1:10" ht="13.5">
      <c r="A43" s="8" t="s">
        <v>9</v>
      </c>
      <c r="B43" s="4"/>
      <c r="C43" s="23">
        <v>3.37</v>
      </c>
      <c r="D43" s="23">
        <v>3.37</v>
      </c>
      <c r="E43" s="22"/>
      <c r="F43" s="22"/>
      <c r="G43" s="22"/>
      <c r="H43" s="22"/>
      <c r="I43" s="22"/>
      <c r="J43" s="22"/>
    </row>
    <row r="44" spans="1:10" ht="13.5">
      <c r="A44" s="8" t="s">
        <v>13</v>
      </c>
      <c r="B44" s="4">
        <v>1.135</v>
      </c>
      <c r="C44" s="4">
        <v>0.756</v>
      </c>
      <c r="D44" s="4">
        <v>0.756</v>
      </c>
      <c r="E44" s="22"/>
      <c r="F44" s="22"/>
      <c r="G44" s="22"/>
      <c r="H44" s="22"/>
      <c r="I44" s="22"/>
      <c r="J44" s="22"/>
    </row>
    <row r="45" spans="1:10" ht="13.5">
      <c r="A45" s="9" t="s">
        <v>52</v>
      </c>
      <c r="B45" s="1">
        <f>B44*$B$5</f>
        <v>20.43</v>
      </c>
      <c r="C45" s="1">
        <f>C44*$B$5+C43</f>
        <v>16.978</v>
      </c>
      <c r="D45" s="1">
        <f>D44*$B$5+D43</f>
        <v>16.978</v>
      </c>
      <c r="E45" s="33"/>
      <c r="F45" s="34"/>
      <c r="G45" s="33"/>
      <c r="H45" s="34"/>
      <c r="I45" s="22"/>
      <c r="J45" s="22"/>
    </row>
    <row r="46" spans="1:10" ht="13.5">
      <c r="A46" s="9" t="s">
        <v>53</v>
      </c>
      <c r="B46" s="49">
        <f>B45*1.095</f>
        <v>22.37085</v>
      </c>
      <c r="C46" s="49">
        <f>C45*1.095</f>
        <v>18.59091</v>
      </c>
      <c r="D46" s="49">
        <f>D45*1.095</f>
        <v>18.59091</v>
      </c>
      <c r="E46" s="17"/>
      <c r="F46" s="17"/>
      <c r="G46" s="17"/>
      <c r="H46" s="17"/>
      <c r="I46" s="24"/>
      <c r="J46" s="24"/>
    </row>
    <row r="47" spans="1:10" ht="13.5">
      <c r="A47" s="8" t="s">
        <v>8</v>
      </c>
      <c r="B47" s="4"/>
      <c r="C47" s="4"/>
      <c r="D47" s="23">
        <v>2.22</v>
      </c>
      <c r="E47" s="22"/>
      <c r="F47" s="22"/>
      <c r="G47" s="22"/>
      <c r="H47" s="22"/>
      <c r="I47" s="22"/>
      <c r="J47" s="22"/>
    </row>
    <row r="48" spans="1:10" ht="13.5">
      <c r="A48" s="8" t="s">
        <v>12</v>
      </c>
      <c r="B48" s="4"/>
      <c r="C48" s="4"/>
      <c r="D48" s="4">
        <v>0.756</v>
      </c>
      <c r="E48" s="22"/>
      <c r="F48" s="22"/>
      <c r="G48" s="22"/>
      <c r="H48" s="22"/>
      <c r="I48" s="22"/>
      <c r="J48" s="22"/>
    </row>
    <row r="49" spans="1:10" ht="13.5">
      <c r="A49" s="9" t="s">
        <v>54</v>
      </c>
      <c r="B49" s="1">
        <v>0</v>
      </c>
      <c r="C49" s="1">
        <f>C48*$B$21+C47</f>
        <v>0</v>
      </c>
      <c r="D49" s="1">
        <f>D48*$B$21+D47</f>
        <v>7.70856</v>
      </c>
      <c r="E49" s="33"/>
      <c r="F49" s="34"/>
      <c r="G49" s="33"/>
      <c r="H49" s="34"/>
      <c r="I49" s="22"/>
      <c r="J49" s="22"/>
    </row>
    <row r="50" spans="1:10" ht="13.5">
      <c r="A50" s="9" t="s">
        <v>55</v>
      </c>
      <c r="B50" s="1">
        <f>B49*1.095</f>
        <v>0</v>
      </c>
      <c r="C50" s="1">
        <f>C49*1.095</f>
        <v>0</v>
      </c>
      <c r="D50" s="1">
        <f>D49*1.095</f>
        <v>8.4408732</v>
      </c>
      <c r="E50" s="17"/>
      <c r="F50" s="17"/>
      <c r="G50" s="17"/>
      <c r="H50" s="17"/>
      <c r="I50" s="22"/>
      <c r="J50" s="22"/>
    </row>
    <row r="51" spans="1:10" ht="16.5">
      <c r="A51" s="9" t="s">
        <v>18</v>
      </c>
      <c r="B51" s="49">
        <f>B50+B46</f>
        <v>22.37085</v>
      </c>
      <c r="C51" s="49">
        <f>C50+C46</f>
        <v>18.59091</v>
      </c>
      <c r="D51" s="48">
        <f>D50+D46</f>
        <v>27.0317832</v>
      </c>
      <c r="E51" s="17"/>
      <c r="F51" s="35"/>
      <c r="G51" s="17"/>
      <c r="H51" s="35"/>
      <c r="I51" s="24"/>
      <c r="J51" s="24"/>
    </row>
    <row r="52" spans="1:10" ht="13.5">
      <c r="A52" s="11"/>
      <c r="B52" s="17"/>
      <c r="C52" s="17"/>
      <c r="D52" s="17"/>
      <c r="E52" s="17"/>
      <c r="F52" s="17"/>
      <c r="G52" s="17"/>
      <c r="H52" s="17"/>
      <c r="I52" s="24"/>
      <c r="J52" s="24"/>
    </row>
    <row r="53" spans="1:10" ht="13.5">
      <c r="A53" s="11"/>
      <c r="B53" s="29" t="s">
        <v>19</v>
      </c>
      <c r="C53" s="29" t="s">
        <v>20</v>
      </c>
      <c r="D53" s="29" t="s">
        <v>27</v>
      </c>
      <c r="G53" s="17"/>
      <c r="H53" s="17"/>
      <c r="I53" s="24"/>
      <c r="J53" s="24"/>
    </row>
    <row r="54" spans="1:8" ht="13.5">
      <c r="A54" s="11"/>
      <c r="B54" s="25">
        <v>2015</v>
      </c>
      <c r="C54" s="25">
        <v>2016</v>
      </c>
      <c r="D54" s="25">
        <v>2016</v>
      </c>
      <c r="E54" s="31" t="s">
        <v>28</v>
      </c>
      <c r="F54" s="31" t="s">
        <v>29</v>
      </c>
      <c r="G54" s="17"/>
      <c r="H54" s="17"/>
    </row>
    <row r="55" spans="1:6" ht="13.5">
      <c r="A55" s="15" t="s">
        <v>21</v>
      </c>
      <c r="B55" s="26">
        <f>B35</f>
        <v>7.926814499999998</v>
      </c>
      <c r="C55" s="26">
        <f>C35</f>
        <v>5.911467</v>
      </c>
      <c r="D55" s="26">
        <f>D35</f>
        <v>5.911467</v>
      </c>
      <c r="E55" s="7">
        <f>C55-B55</f>
        <v>-2.015347499999998</v>
      </c>
      <c r="F55" s="30">
        <f>D55-B55</f>
        <v>-2.015347499999998</v>
      </c>
    </row>
    <row r="56" spans="1:6" ht="13.5">
      <c r="A56" s="15" t="s">
        <v>22</v>
      </c>
      <c r="B56" s="7">
        <f>B46</f>
        <v>22.37085</v>
      </c>
      <c r="C56" s="7">
        <f>C46</f>
        <v>18.59091</v>
      </c>
      <c r="D56" s="7">
        <f>D46</f>
        <v>18.59091</v>
      </c>
      <c r="E56" s="7">
        <f>C56-B56</f>
        <v>-3.77994</v>
      </c>
      <c r="F56" s="30">
        <f>D56-B56</f>
        <v>-3.77994</v>
      </c>
    </row>
    <row r="57" spans="1:6" ht="13.5">
      <c r="A57" s="51" t="s">
        <v>23</v>
      </c>
      <c r="B57" s="52">
        <f>SUM(B55:B56)</f>
        <v>30.2976645</v>
      </c>
      <c r="C57" s="52">
        <f>SUM(C55:C56)</f>
        <v>24.502377000000003</v>
      </c>
      <c r="D57" s="52">
        <f>SUM(D55:D56)</f>
        <v>24.502377000000003</v>
      </c>
      <c r="E57" s="53">
        <f>C57-B57</f>
        <v>-5.795287499999997</v>
      </c>
      <c r="F57" s="54">
        <f>D57-B57</f>
        <v>-5.795287499999997</v>
      </c>
    </row>
    <row r="58" spans="1:4" ht="13.5">
      <c r="A58" s="11"/>
      <c r="B58" s="27"/>
      <c r="C58" s="27"/>
      <c r="D58" s="27"/>
    </row>
    <row r="59" spans="2:6" ht="13.5">
      <c r="B59" s="28">
        <v>2015</v>
      </c>
      <c r="C59" s="28">
        <v>2016</v>
      </c>
      <c r="D59" s="28">
        <v>2016</v>
      </c>
      <c r="E59" s="31" t="s">
        <v>28</v>
      </c>
      <c r="F59" s="31" t="s">
        <v>29</v>
      </c>
    </row>
    <row r="60" spans="1:6" ht="13.5">
      <c r="A60" s="15" t="s">
        <v>24</v>
      </c>
      <c r="B60" s="7">
        <f>B39</f>
        <v>0</v>
      </c>
      <c r="C60" s="7">
        <f>C39</f>
        <v>0</v>
      </c>
      <c r="D60" s="7">
        <f>D39</f>
        <v>2.58117999</v>
      </c>
      <c r="E60" s="7">
        <f>C60-B60</f>
        <v>0</v>
      </c>
      <c r="F60" s="30">
        <f>D60-B60</f>
        <v>2.58117999</v>
      </c>
    </row>
    <row r="61" spans="1:6" ht="13.5">
      <c r="A61" s="15" t="s">
        <v>25</v>
      </c>
      <c r="B61" s="7">
        <f>B50</f>
        <v>0</v>
      </c>
      <c r="C61" s="7">
        <f>C50</f>
        <v>0</v>
      </c>
      <c r="D61" s="7">
        <f>D50</f>
        <v>8.4408732</v>
      </c>
      <c r="E61" s="7">
        <f>C61-B61</f>
        <v>0</v>
      </c>
      <c r="F61" s="30">
        <f>D61-B61</f>
        <v>8.4408732</v>
      </c>
    </row>
    <row r="62" spans="1:6" ht="13.5">
      <c r="A62" s="51" t="s">
        <v>26</v>
      </c>
      <c r="B62" s="55">
        <f>SUM(B60:B61)</f>
        <v>0</v>
      </c>
      <c r="C62" s="55">
        <f>SUM(C60:C61)</f>
        <v>0</v>
      </c>
      <c r="D62" s="55">
        <f>SUM(D60:D61)</f>
        <v>11.022053190000001</v>
      </c>
      <c r="E62" s="53">
        <f>C62-B62</f>
        <v>0</v>
      </c>
      <c r="F62" s="54">
        <f>D62-B62</f>
        <v>11.022053190000001</v>
      </c>
    </row>
    <row r="64" spans="1:6" ht="13.5">
      <c r="A64" s="51" t="s">
        <v>61</v>
      </c>
      <c r="B64" s="53">
        <f>B57+B62</f>
        <v>30.2976645</v>
      </c>
      <c r="C64" s="53">
        <f>C57+C62</f>
        <v>24.502377000000003</v>
      </c>
      <c r="D64" s="53">
        <f>D57+D62</f>
        <v>35.524430190000004</v>
      </c>
      <c r="E64" s="37">
        <f>C64-B64</f>
        <v>-5.795287499999997</v>
      </c>
      <c r="F64" s="38">
        <f>D64-B64</f>
        <v>5.226765690000004</v>
      </c>
    </row>
    <row r="65" spans="1:6" ht="16.5">
      <c r="A65" s="51" t="s">
        <v>63</v>
      </c>
      <c r="B65" s="56">
        <f>B64+B14</f>
        <v>45.1756485</v>
      </c>
      <c r="C65" s="56">
        <f>C64+C14</f>
        <v>41.939595000000004</v>
      </c>
      <c r="D65" s="56">
        <f>D64+C14</f>
        <v>52.961648190000005</v>
      </c>
      <c r="E65" s="57">
        <f>C65-B65</f>
        <v>-3.236053499999997</v>
      </c>
      <c r="F65" s="58">
        <f>D65-B65</f>
        <v>7.785999690000004</v>
      </c>
    </row>
    <row r="67" spans="1:2" ht="13.5">
      <c r="A67" s="15" t="s">
        <v>33</v>
      </c>
      <c r="B67" s="32">
        <f>B5</f>
        <v>18</v>
      </c>
    </row>
    <row r="68" spans="1:2" ht="13.5">
      <c r="A68" s="9" t="s">
        <v>34</v>
      </c>
      <c r="B68" s="32">
        <f>Količina_padavinske_vode</f>
        <v>7.26</v>
      </c>
    </row>
    <row r="70" ht="13.5">
      <c r="A70" s="11"/>
    </row>
    <row r="71" ht="13.5">
      <c r="A71" s="11"/>
    </row>
  </sheetData>
  <sheetProtection sheet="1" objects="1" scenarios="1"/>
  <mergeCells count="9">
    <mergeCell ref="G21:H21"/>
    <mergeCell ref="C5:D5"/>
    <mergeCell ref="A6:D6"/>
    <mergeCell ref="A16:D16"/>
    <mergeCell ref="A42:D42"/>
    <mergeCell ref="A3:C3"/>
    <mergeCell ref="A1:D1"/>
    <mergeCell ref="A19:D19"/>
    <mergeCell ref="E21:F21"/>
  </mergeCells>
  <printOptions/>
  <pageMargins left="0" right="0.7086614173228347" top="0.7480314960629921" bottom="0.7480314960629921" header="0.31496062992125984" footer="0.31496062992125984"/>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stefan.cigan</dc:creator>
  <cp:keywords/>
  <dc:description/>
  <cp:lastModifiedBy>Tadej Kirinčič</cp:lastModifiedBy>
  <cp:lastPrinted>2016-08-25T06:38:14Z</cp:lastPrinted>
  <dcterms:created xsi:type="dcterms:W3CDTF">2016-03-20T10:31:47Z</dcterms:created>
  <dcterms:modified xsi:type="dcterms:W3CDTF">2016-11-23T08:11:44Z</dcterms:modified>
  <cp:category/>
  <cp:version/>
  <cp:contentType/>
  <cp:contentStatus/>
</cp:coreProperties>
</file>